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4535" activeTab="0"/>
  </bookViews>
  <sheets>
    <sheet name="DSM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<sst xmlns="http://schemas.openxmlformats.org/spreadsheetml/2006/main" count="37" uniqueCount="34">
  <si>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shear</t>
  </si>
  <si>
    <t xml:space="preserve">Hematocrit </t>
  </si>
  <si>
    <t xml:space="preserve">Platelet Count </t>
  </si>
  <si>
    <t xml:space="preserve">Fibrinogen </t>
  </si>
  <si>
    <t xml:space="preserve">Temperature </t>
  </si>
  <si>
    <t xml:space="preserve">INR </t>
  </si>
  <si>
    <t>mg/dL</t>
  </si>
  <si>
    <t>°C</t>
  </si>
  <si>
    <t>1 - 1000</t>
  </si>
  <si>
    <t>10,000 - 600,000</t>
  </si>
  <si>
    <t>35 - 41</t>
  </si>
  <si>
    <t xml:space="preserve">LDL cholesterol </t>
  </si>
  <si>
    <t>60 - 300</t>
  </si>
  <si>
    <t>sec⁻¹</t>
  </si>
  <si>
    <t xml:space="preserve">k(0) </t>
  </si>
  <si>
    <t xml:space="preserve">k(∞) </t>
  </si>
  <si>
    <t xml:space="preserve">Shear ( γ' ) </t>
  </si>
  <si>
    <t xml:space="preserve">γ'c </t>
  </si>
  <si>
    <t>kQ</t>
  </si>
  <si>
    <t>3.0 - 4.1</t>
  </si>
  <si>
    <t>eta2</t>
  </si>
  <si>
    <t>0.9 - 10.5</t>
  </si>
  <si>
    <t>mm⁻³</t>
  </si>
  <si>
    <t>eta(plasma)</t>
  </si>
  <si>
    <t>eta(blood)</t>
  </si>
  <si>
    <t>eta1 (ref)</t>
  </si>
  <si>
    <t>Feasible Range*</t>
  </si>
  <si>
    <t>15 - 65</t>
  </si>
  <si>
    <t>100 - 800</t>
  </si>
  <si>
    <t>0.9 - 11.0</t>
  </si>
  <si>
    <t>* 'feasible' not 'normal' range</t>
  </si>
  <si>
    <t>η  (mPa ∙ sec)</t>
  </si>
  <si>
    <t>mPa ∙ sec</t>
  </si>
  <si>
    <t xml:space="preserve"> γ'  (sec⁻¹)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</si>
</sst>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0"/>
    <numFmt numFmtId="171" formatCode="0.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33" borderId="0" xfId="0" applyFont="1" applyFill="1" applyAlignment="1">
      <alignment horizontal="right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2" fontId="42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0" fontId="40" fillId="33" borderId="0" xfId="0" applyFont="1" applyFill="1" applyAlignment="1" quotePrefix="1">
      <alignment/>
    </xf>
    <xf numFmtId="3" fontId="40" fillId="33" borderId="0" xfId="0" applyNumberFormat="1" applyFont="1" applyFill="1" applyAlignment="1">
      <alignment/>
    </xf>
    <xf numFmtId="164" fontId="4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40" fillId="33" borderId="0" xfId="0" applyNumberFormat="1" applyFont="1" applyFill="1" applyAlignment="1">
      <alignment/>
    </xf>
    <xf numFmtId="170" fontId="41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38" fillId="0" borderId="0" xfId="0" applyFont="1" applyAlignment="1">
      <alignment/>
    </xf>
    <xf numFmtId="0" fontId="4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35"/>
          <c:w val="0.629"/>
          <c:h val="0.97125"/>
        </c:manualLayout>
      </c:layout>
      <c:scatterChart>
        <c:scatterStyle val="smoothMarker"/>
        <c:varyColors val="0"/>
        <c:ser>
          <c:idx val="0"/>
          <c:order val="0"/>
          <c:tx>
            <c:v>Reference Hct=45,Plt=250K,Fibr=250,INR=1.0,LDLc=120,T=37.0,yc=3.3,k0=4.0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DSM!$W$2:$W$19</c:f>
              <c:numCache/>
            </c:numRef>
          </c:xVal>
          <c:yVal>
            <c:numRef>
              <c:f>DSM!$X$2:$X$19</c:f>
              <c:numCache/>
            </c:numRef>
          </c:yVal>
          <c:smooth val="1"/>
        </c:ser>
        <c:ser>
          <c:idx val="1"/>
          <c:order val="1"/>
          <c:tx>
            <c:v>Variables values as set by sliders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DSM!$W$2:$W$19</c:f>
              <c:numCache/>
            </c:numRef>
          </c:xVal>
          <c:yVal>
            <c:numRef>
              <c:f>DSM!$Y$2:$Y$19</c:f>
              <c:numCache/>
            </c:numRef>
          </c:yVal>
          <c:smooth val="1"/>
        </c:ser>
        <c:axId val="65735914"/>
        <c:axId val="54752315"/>
      </c:scatterChart>
      <c:valAx>
        <c:axId val="65735914"/>
        <c:scaling>
          <c:logBase val="10"/>
          <c:orientation val="minMax"/>
          <c:max val="100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315"/>
        <c:crosses val="autoZero"/>
        <c:crossBetween val="midCat"/>
        <c:dispUnits/>
      </c:valAx>
      <c:valAx>
        <c:axId val="54752315"/>
        <c:scaling>
          <c:logBase val="10"/>
          <c:orientation val="minMax"/>
          <c:max val="100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25"/>
          <c:y val="0.41925"/>
          <c:w val="0.3417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95250</xdr:rowOff>
    </xdr:from>
    <xdr:to>
      <xdr:col>25</xdr:col>
      <xdr:colOff>171450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7486650" y="95250"/>
        <a:ext cx="92011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140625" style="1" customWidth="1"/>
    <col min="2" max="5" width="9.140625" style="2" customWidth="1"/>
    <col min="6" max="6" width="13.7109375" style="2" customWidth="1"/>
    <col min="7" max="7" width="13.7109375" style="3" bestFit="1" customWidth="1"/>
    <col min="8" max="23" width="9.140625" style="2" customWidth="1"/>
    <col min="24" max="25" width="9.140625" style="11" customWidth="1"/>
    <col min="26" max="16384" width="9.140625" style="2" customWidth="1"/>
  </cols>
  <sheetData>
    <row r="1" spans="23:26" ht="14.25">
      <c r="W1" s="4" t="s">
        <v>0</v>
      </c>
      <c r="X1" s="5" t="s">
        <v>25</v>
      </c>
      <c r="Y1" s="5" t="s">
        <v>20</v>
      </c>
      <c r="Z1" s="4"/>
    </row>
    <row r="2" spans="23:26" ht="14.25">
      <c r="W2" s="4">
        <v>0.1</v>
      </c>
      <c r="X2" s="5">
        <v>62.02</v>
      </c>
      <c r="Y2" s="5">
        <f>(0.9177+8.4116/(1+EXP(0.2*($F$19-14.1))))*(1.6806+0.0000002875*$F$11+0.0003972*$F$13-0.09546*SQRT($F$15)+0.0001044*$F$17)/POWER(1-$F$9*(($F$23+$C$25*SQRT(W2/$F$21))/(1+SQRT(W2/$F$21)))/200,2)</f>
        <v>270.4373746531551</v>
      </c>
      <c r="Z2" s="4"/>
    </row>
    <row r="3" spans="23:26" ht="14.25">
      <c r="W3" s="4">
        <v>1</v>
      </c>
      <c r="X3" s="5">
        <v>24.45</v>
      </c>
      <c r="Y3" s="5">
        <f aca="true" t="shared" si="0" ref="Y3:Y19">(0.9177+8.4116/(1+EXP(0.2*($F$19-14.1))))*(1.6806+0.0000002875*$F$11+0.0003972*$F$13-0.09546*SQRT($F$15)+0.0001044*$F$17)/POWER(1-$F$9*(($F$23+$C$25*SQRT(W3/$F$21))/(1+SQRT(W3/$F$21)))/200,2)</f>
        <v>48.873175185949826</v>
      </c>
      <c r="Z3" s="4"/>
    </row>
    <row r="4" spans="23:26" ht="14.25">
      <c r="W4" s="4">
        <v>2</v>
      </c>
      <c r="X4" s="5">
        <v>18.36</v>
      </c>
      <c r="Y4" s="5">
        <f t="shared" si="0"/>
        <v>32.30951415254974</v>
      </c>
      <c r="Z4" s="4"/>
    </row>
    <row r="5" spans="8:26" ht="14.25">
      <c r="H5" s="2" t="s">
        <v>26</v>
      </c>
      <c r="W5" s="4">
        <v>3</v>
      </c>
      <c r="X5" s="5">
        <v>15.67</v>
      </c>
      <c r="Y5" s="5">
        <f t="shared" si="0"/>
        <v>26.042413547172636</v>
      </c>
      <c r="Z5" s="4"/>
    </row>
    <row r="6" spans="23:26" ht="14.25">
      <c r="W6" s="4">
        <v>5</v>
      </c>
      <c r="X6" s="5">
        <v>13</v>
      </c>
      <c r="Y6" s="5">
        <f t="shared" si="0"/>
        <v>20.423546474827187</v>
      </c>
      <c r="Z6" s="4"/>
    </row>
    <row r="7" spans="1:26" ht="14.25">
      <c r="A7" s="1" t="s">
        <v>16</v>
      </c>
      <c r="B7" s="2">
        <v>67</v>
      </c>
      <c r="F7" s="6">
        <f>10^(B7/33.3333)</f>
        <v>102.32977282970218</v>
      </c>
      <c r="G7" s="3" t="s">
        <v>13</v>
      </c>
      <c r="H7" s="7" t="s">
        <v>8</v>
      </c>
      <c r="W7" s="4">
        <v>7</v>
      </c>
      <c r="X7" s="5">
        <v>11.61</v>
      </c>
      <c r="Y7" s="5">
        <f t="shared" si="0"/>
        <v>17.70724191594662</v>
      </c>
      <c r="Z7" s="4"/>
    </row>
    <row r="8" spans="23:26" ht="14.25">
      <c r="W8" s="4">
        <v>10</v>
      </c>
      <c r="X8" s="5">
        <v>10.39</v>
      </c>
      <c r="Y8" s="5">
        <f t="shared" si="0"/>
        <v>15.44658438435545</v>
      </c>
      <c r="Z8" s="4"/>
    </row>
    <row r="9" spans="1:26" ht="14.25">
      <c r="A9" s="1" t="s">
        <v>1</v>
      </c>
      <c r="B9" s="2">
        <v>50</v>
      </c>
      <c r="F9" s="6">
        <f>B9</f>
        <v>50</v>
      </c>
      <c r="H9" s="7" t="s">
        <v>27</v>
      </c>
      <c r="W9" s="4">
        <v>20</v>
      </c>
      <c r="X9" s="5">
        <v>8.61</v>
      </c>
      <c r="Y9" s="5">
        <f t="shared" si="0"/>
        <v>12.340678704105741</v>
      </c>
      <c r="Z9" s="4"/>
    </row>
    <row r="10" spans="23:26" ht="14.25">
      <c r="W10" s="4">
        <v>30</v>
      </c>
      <c r="X10" s="5">
        <v>7.84</v>
      </c>
      <c r="Y10" s="5">
        <f t="shared" si="0"/>
        <v>11.074651156941197</v>
      </c>
      <c r="Z10" s="4"/>
    </row>
    <row r="11" spans="1:26" ht="14.25">
      <c r="A11" s="1" t="s">
        <v>2</v>
      </c>
      <c r="B11" s="2">
        <v>51</v>
      </c>
      <c r="F11" s="8">
        <f>10000*B11</f>
        <v>510000</v>
      </c>
      <c r="G11" s="3" t="s">
        <v>22</v>
      </c>
      <c r="H11" s="7" t="s">
        <v>9</v>
      </c>
      <c r="W11" s="4">
        <v>50</v>
      </c>
      <c r="X11" s="5">
        <v>7.09</v>
      </c>
      <c r="Y11" s="5">
        <f t="shared" si="0"/>
        <v>9.872915689310384</v>
      </c>
      <c r="Z11" s="4"/>
    </row>
    <row r="12" spans="23:26" ht="14.25">
      <c r="W12" s="4">
        <v>70</v>
      </c>
      <c r="X12" s="5">
        <v>6.7</v>
      </c>
      <c r="Y12" s="5">
        <f t="shared" si="0"/>
        <v>9.261250285140656</v>
      </c>
      <c r="Z12" s="4"/>
    </row>
    <row r="13" spans="1:26" ht="14.25">
      <c r="A13" s="1" t="s">
        <v>3</v>
      </c>
      <c r="B13" s="2">
        <v>59</v>
      </c>
      <c r="F13" s="6">
        <f>10*B13</f>
        <v>590</v>
      </c>
      <c r="G13" s="3" t="s">
        <v>6</v>
      </c>
      <c r="H13" s="7" t="s">
        <v>28</v>
      </c>
      <c r="W13" s="4">
        <v>100</v>
      </c>
      <c r="X13" s="5">
        <v>6.35</v>
      </c>
      <c r="Y13" s="5">
        <f t="shared" si="0"/>
        <v>8.73225076738453</v>
      </c>
      <c r="Z13" s="4"/>
    </row>
    <row r="14" spans="23:26" ht="14.25">
      <c r="W14" s="4">
        <v>200</v>
      </c>
      <c r="X14" s="5">
        <v>5.85</v>
      </c>
      <c r="Y14" s="5">
        <f t="shared" si="0"/>
        <v>7.967484833835771</v>
      </c>
      <c r="Z14" s="4"/>
    </row>
    <row r="15" spans="1:26" ht="14.25">
      <c r="A15" s="1" t="s">
        <v>5</v>
      </c>
      <c r="B15" s="2">
        <v>45</v>
      </c>
      <c r="F15" s="9">
        <f>B15/10</f>
        <v>4.5</v>
      </c>
      <c r="H15" s="7" t="s">
        <v>29</v>
      </c>
      <c r="W15" s="4">
        <v>300</v>
      </c>
      <c r="X15" s="5">
        <v>5.63</v>
      </c>
      <c r="Y15" s="5">
        <f t="shared" si="0"/>
        <v>7.639766709076313</v>
      </c>
      <c r="Z15" s="4"/>
    </row>
    <row r="16" spans="23:26" ht="14.25">
      <c r="W16" s="4">
        <v>500</v>
      </c>
      <c r="X16" s="5">
        <v>5.41</v>
      </c>
      <c r="Y16" s="5">
        <f t="shared" si="0"/>
        <v>7.31793155602345</v>
      </c>
      <c r="Z16" s="4"/>
    </row>
    <row r="17" spans="1:26" ht="14.25">
      <c r="A17" s="1" t="s">
        <v>11</v>
      </c>
      <c r="B17" s="2">
        <v>38</v>
      </c>
      <c r="F17" s="6">
        <f>5*B17</f>
        <v>190</v>
      </c>
      <c r="G17" s="3" t="s">
        <v>6</v>
      </c>
      <c r="H17" s="7" t="s">
        <v>12</v>
      </c>
      <c r="W17" s="4">
        <v>700</v>
      </c>
      <c r="X17" s="5">
        <v>5.29</v>
      </c>
      <c r="Y17" s="5">
        <f t="shared" si="0"/>
        <v>7.149469840605985</v>
      </c>
      <c r="Z17" s="4"/>
    </row>
    <row r="18" spans="23:26" ht="14.25">
      <c r="W18" s="4">
        <v>1000</v>
      </c>
      <c r="X18" s="5">
        <v>5.19</v>
      </c>
      <c r="Y18" s="5">
        <f t="shared" si="0"/>
        <v>7.000921303604131</v>
      </c>
      <c r="Z18" s="4"/>
    </row>
    <row r="19" spans="1:26" ht="15">
      <c r="A19" s="1" t="s">
        <v>4</v>
      </c>
      <c r="B19" s="2">
        <v>386</v>
      </c>
      <c r="F19" s="9">
        <f>B19/10</f>
        <v>38.6</v>
      </c>
      <c r="G19" s="10" t="s">
        <v>7</v>
      </c>
      <c r="H19" s="7" t="s">
        <v>10</v>
      </c>
      <c r="W19" s="4">
        <v>10000</v>
      </c>
      <c r="X19" s="5">
        <v>4.83</v>
      </c>
      <c r="Y19" s="5">
        <f t="shared" si="0"/>
        <v>6.4928221636167835</v>
      </c>
      <c r="Z19" s="4"/>
    </row>
    <row r="20" spans="23:26" ht="14.25">
      <c r="W20" s="4"/>
      <c r="X20" s="5"/>
      <c r="Y20" s="5"/>
      <c r="Z20" s="4"/>
    </row>
    <row r="21" spans="1:26" ht="14.25">
      <c r="A21" s="1" t="s">
        <v>17</v>
      </c>
      <c r="B21" s="2">
        <v>33</v>
      </c>
      <c r="F21" s="11">
        <f>B21/10</f>
        <v>3.3</v>
      </c>
      <c r="G21" s="3" t="s">
        <v>13</v>
      </c>
      <c r="H21" s="7" t="s">
        <v>21</v>
      </c>
      <c r="W21" s="4"/>
      <c r="X21" s="5"/>
      <c r="Y21" s="5"/>
      <c r="Z21" s="4"/>
    </row>
    <row r="22" spans="23:26" ht="14.25">
      <c r="W22" s="4"/>
      <c r="X22" s="5"/>
      <c r="Y22" s="5"/>
      <c r="Z22" s="4"/>
    </row>
    <row r="23" spans="1:8" ht="14.25">
      <c r="A23" s="1" t="s">
        <v>14</v>
      </c>
      <c r="B23" s="2">
        <v>399</v>
      </c>
      <c r="F23" s="11">
        <f>B23/100</f>
        <v>3.99</v>
      </c>
      <c r="H23" s="7" t="s">
        <v>19</v>
      </c>
    </row>
    <row r="24" ht="14.25"/>
    <row r="25" spans="1:8" ht="14.25">
      <c r="A25" s="1" t="s">
        <v>15</v>
      </c>
      <c r="C25" s="11">
        <f>1.2768+0.4982*EXP(0.5915-0.1467*F21)</f>
        <v>1.8314801286538345</v>
      </c>
      <c r="H25" s="7"/>
    </row>
    <row r="27" spans="1:9" ht="15">
      <c r="A27" s="1" t="s">
        <v>18</v>
      </c>
      <c r="C27" s="11">
        <f>(F23+C25*SQRT(F7/F21))/(1+SQRT(F7/F21))</f>
        <v>2.1600932650615285</v>
      </c>
      <c r="I27" s="14" t="s">
        <v>31</v>
      </c>
    </row>
    <row r="29" spans="1:8" ht="14.25">
      <c r="A29" s="1" t="s">
        <v>23</v>
      </c>
      <c r="C29" s="11">
        <f>(1.6806+0.0000002875*F11+0.0003972*F13-0.09546*SQRT(F15)+0.0001044*F17)</f>
        <v>1.8789077600037967</v>
      </c>
      <c r="D29" s="13" t="s">
        <v>32</v>
      </c>
      <c r="H29" s="7"/>
    </row>
    <row r="30" spans="3:8" ht="14.25">
      <c r="C30" s="11"/>
      <c r="H30" s="7"/>
    </row>
    <row r="31" spans="1:4" ht="14.25">
      <c r="A31" s="1" t="s">
        <v>24</v>
      </c>
      <c r="C31" s="11">
        <f>(0.9177+8.4116/(1+EXP(0.2*(F19-14.1))))*C29/POWER(1-F9*C27/200,2)</f>
        <v>8.70170516328263</v>
      </c>
      <c r="D31" s="13" t="s">
        <v>32</v>
      </c>
    </row>
    <row r="34" ht="14.25">
      <c r="F34" s="7"/>
    </row>
    <row r="39" spans="7:16" ht="15">
      <c r="G39" s="1"/>
      <c r="I39" s="1" t="s">
        <v>30</v>
      </c>
      <c r="P39" s="15" t="s">
        <v>33</v>
      </c>
    </row>
    <row r="42" ht="14.25">
      <c r="F42" s="7"/>
    </row>
    <row r="43" ht="14.25">
      <c r="E43" s="7"/>
    </row>
    <row r="46" ht="14.25">
      <c r="E46" s="7"/>
    </row>
    <row r="47" ht="14.25">
      <c r="G47" s="12"/>
    </row>
  </sheetData>
  <sheetProtection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978-239-6002</dc:title>
  <dc:subject>dsm_md@dmcnair.net</dc:subject>
  <dc:creator>Doug McNair</dc:creator>
  <cp:keywords>blood viscosity model</cp:keywords>
  <dc:description>see Quemada D. Biorheology 1981; 18:501-16;
       Marcinkowska-Gapinska A. Med Bio Eng Comput 2007; 45:837-44;
       Crowley J. Ann Clin Lab Sci 1994; 24:533-41.</dc:description>
  <cp:lastModifiedBy>CERDSM</cp:lastModifiedBy>
  <dcterms:created xsi:type="dcterms:W3CDTF">2008-04-03T16:42:03Z</dcterms:created>
  <dcterms:modified xsi:type="dcterms:W3CDTF">2008-04-04T21:01:49Z</dcterms:modified>
  <cp:category/>
  <cp:version/>
  <cp:contentType/>
  <cp:contentStatus/>
</cp:coreProperties>
</file>